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85" windowWidth="17220" windowHeight="9645"/>
  </bookViews>
  <sheets>
    <sheet name="Sheet1" sheetId="1" r:id="rId1"/>
  </sheets>
  <definedNames>
    <definedName name="_xlnm.Print_Area" localSheetId="0">Sheet1!$A$1:$I$29</definedName>
  </definedNames>
  <calcPr calcId="125725"/>
</workbook>
</file>

<file path=xl/calcChain.xml><?xml version="1.0" encoding="utf-8"?>
<calcChain xmlns="http://schemas.openxmlformats.org/spreadsheetml/2006/main">
  <c r="C6" i="1"/>
  <c r="G4"/>
  <c r="G3"/>
  <c r="I15"/>
  <c r="I14"/>
  <c r="I13"/>
  <c r="I12"/>
  <c r="I11"/>
  <c r="I10"/>
  <c r="I9"/>
  <c r="G22"/>
  <c r="G21"/>
  <c r="B12"/>
  <c r="B10"/>
  <c r="B9"/>
  <c r="B15"/>
  <c r="B25"/>
  <c r="B28"/>
  <c r="G6"/>
  <c r="B29"/>
  <c r="B26"/>
  <c r="G5"/>
  <c r="B27"/>
  <c r="B14"/>
  <c r="B13"/>
  <c r="C12"/>
  <c r="C11"/>
  <c r="B11"/>
  <c r="C10"/>
  <c r="C9"/>
  <c r="C13"/>
  <c r="C14"/>
  <c r="C15"/>
  <c r="B24"/>
  <c r="B23"/>
  <c r="G1"/>
</calcChain>
</file>

<file path=xl/sharedStrings.xml><?xml version="1.0" encoding="utf-8"?>
<sst xmlns="http://schemas.openxmlformats.org/spreadsheetml/2006/main" count="46" uniqueCount="38">
  <si>
    <t>TODAY'S DATE:</t>
  </si>
  <si>
    <t>STATISTICAL INPUT:</t>
  </si>
  <si>
    <t>RESULTING STATISTICS:</t>
  </si>
  <si>
    <t>Birthdate:</t>
  </si>
  <si>
    <t>Days Completed:</t>
  </si>
  <si>
    <t>Active Duty Start Date:</t>
  </si>
  <si>
    <t>% of life spent enlisted:</t>
  </si>
  <si>
    <t>% of life in Nav at EAOS:</t>
  </si>
  <si>
    <t>C O U N T D O W N :</t>
  </si>
  <si>
    <t>Remaining</t>
  </si>
  <si>
    <t>Years:</t>
  </si>
  <si>
    <t>Months:</t>
  </si>
  <si>
    <t>Weeks:</t>
  </si>
  <si>
    <t>Days:</t>
  </si>
  <si>
    <t>Hours:</t>
  </si>
  <si>
    <t>Minutes:</t>
  </si>
  <si>
    <t>Seconds:</t>
  </si>
  <si>
    <t>Calculations:</t>
  </si>
  <si>
    <t>Current Day:</t>
  </si>
  <si>
    <t>Current Time:</t>
  </si>
  <si>
    <t>Days not Enlisted</t>
  </si>
  <si>
    <t>Time Completed</t>
  </si>
  <si>
    <t>Time Left</t>
  </si>
  <si>
    <t>Time Enlisted @ EAOS</t>
  </si>
  <si>
    <t>Time Alive</t>
  </si>
  <si>
    <t>Hit F9 to calculate</t>
  </si>
  <si>
    <t>R E T I R E M E N T     T   R   A   C   K   E   R</t>
  </si>
  <si>
    <t>Days to go</t>
  </si>
  <si>
    <t>Days Left To Retire</t>
  </si>
  <si>
    <t>RETIREMENT</t>
  </si>
  <si>
    <t>ADSD</t>
  </si>
  <si>
    <t>Total at RETIREMENT</t>
  </si>
  <si>
    <t>Days Left On NASB</t>
  </si>
  <si>
    <t>RETIREMENT (ETS):</t>
  </si>
  <si>
    <t>Househunting TAD Days Approved (HH)</t>
  </si>
  <si>
    <t>Job Hunting TAD Days Approved (JH)</t>
  </si>
  <si>
    <t>Terminal Leave Approved (TLV)</t>
  </si>
  <si>
    <t>LAST DAY!!! (ETS - (TLV+HH+JH)):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</si>
</sst>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5" formatCode="m/d/yy\ h:mmAM/PM"/>
    <numFmt numFmtId="166" formatCode="h:mm:ssAM/PM"/>
    <numFmt numFmtId="173" formatCode="_(* #,##0.00000_);_(* \(#,##0.00000\);_(* &quot;-&quot;??_);_(@_)"/>
    <numFmt numFmtId="178" formatCode="_(* #,##0.0000000000_);_(* \(#,##0.0000000000\);_(* &quot;-&quot;??_);_(@_)"/>
    <numFmt numFmtId="186" formatCode="0.0000000"/>
    <numFmt numFmtId="187" formatCode="0.00000000"/>
  </numFmts>
  <fonts count="19">
    <font>
      <sz val="10"/>
      <name val="Arial"/>
    </font>
    <font>
      <sz val="10"/>
      <name val="Arial"/>
    </font>
    <font>
      <sz val="7"/>
      <name val="Garmond (W1)"/>
      <family val="1"/>
    </font>
    <font>
      <b/>
      <sz val="7"/>
      <name val="Garmond (W1)"/>
    </font>
    <font>
      <sz val="6"/>
      <name val="Garmond (W1)"/>
      <family val="1"/>
    </font>
    <font>
      <sz val="6"/>
      <name val="Arial"/>
      <family val="2"/>
    </font>
    <font>
      <b/>
      <sz val="7"/>
      <name val="Garmond (W1)"/>
      <family val="1"/>
    </font>
    <font>
      <sz val="7"/>
      <name val="Garmond (W1)"/>
    </font>
    <font>
      <b/>
      <sz val="7"/>
      <color indexed="32"/>
      <name val="Garmond (W1)"/>
      <family val="1"/>
    </font>
    <font>
      <b/>
      <sz val="12"/>
      <color indexed="12"/>
      <name val="Arial"/>
      <family val="2"/>
    </font>
    <font>
      <sz val="10"/>
      <name val="Courier New"/>
      <family val="3"/>
    </font>
    <font>
      <sz val="6"/>
      <color indexed="10"/>
      <name val="Arial"/>
      <family val="2"/>
    </font>
    <font>
      <sz val="8"/>
      <name val="Arial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 style="thin">
        <color indexed="15"/>
      </top>
      <bottom/>
      <diagonal/>
    </border>
    <border>
      <left/>
      <right style="medium">
        <color indexed="64"/>
      </right>
      <top style="double">
        <color indexed="10"/>
      </top>
      <bottom style="double">
        <color indexed="10"/>
      </bottom>
      <diagonal/>
    </border>
    <border>
      <left/>
      <right style="medium">
        <color indexed="64"/>
      </right>
      <top/>
      <bottom style="thin">
        <color indexed="1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1" fillId="0" borderId="0" applyFont="0" applyFill="0" applyBorder="0" applyAlignment="0" applyProtection="0"/>
  </cellStyleXfs>
  <cellXfs count="57">
    <xf numFmtId="0" fontId="0" fillId="2" borderId="0" xfId="0"/>
    <xf numFmtId="0" fontId="5" fillId="2" borderId="0" xfId="0" applyFont="1"/>
    <xf numFmtId="0" fontId="13" fillId="2" borderId="0" xfId="0" applyFont="1"/>
    <xf numFmtId="0" fontId="16" fillId="2" borderId="0" xfId="0" applyFont="1" applyAlignment="1">
      <alignment horizontal="left"/>
    </xf>
    <xf numFmtId="14" fontId="5" fillId="2" borderId="0" xfId="0" applyNumberFormat="1" applyFont="1"/>
    <xf numFmtId="0" fontId="9" fillId="3" borderId="1" xfId="0" applyFont="1" applyFill="1" applyBorder="1"/>
    <xf numFmtId="0" fontId="0" fillId="3" borderId="2" xfId="0" applyFill="1" applyBorder="1"/>
    <xf numFmtId="0" fontId="6" fillId="3" borderId="2" xfId="0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/>
    <xf numFmtId="0" fontId="3" fillId="3" borderId="4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5" xfId="0" applyFill="1" applyBorder="1"/>
    <xf numFmtId="0" fontId="2" fillId="3" borderId="4" xfId="0" applyFont="1" applyFill="1" applyBorder="1"/>
    <xf numFmtId="14" fontId="2" fillId="3" borderId="0" xfId="0" applyNumberFormat="1" applyFont="1" applyFill="1" applyBorder="1"/>
    <xf numFmtId="14" fontId="10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0" fillId="3" borderId="0" xfId="0" applyFont="1" applyFill="1" applyBorder="1"/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/>
    <xf numFmtId="10" fontId="10" fillId="3" borderId="0" xfId="0" applyNumberFormat="1" applyFont="1" applyFill="1" applyBorder="1"/>
    <xf numFmtId="0" fontId="0" fillId="3" borderId="4" xfId="0" applyFill="1" applyBorder="1"/>
    <xf numFmtId="0" fontId="18" fillId="3" borderId="5" xfId="0" applyFont="1" applyFill="1" applyBorder="1"/>
    <xf numFmtId="0" fontId="4" fillId="3" borderId="0" xfId="0" applyFont="1" applyFill="1" applyBorder="1" applyAlignment="1">
      <alignment horizontal="centerContinuous"/>
    </xf>
    <xf numFmtId="0" fontId="8" fillId="3" borderId="0" xfId="0" applyFont="1" applyFill="1" applyBorder="1"/>
    <xf numFmtId="186" fontId="0" fillId="3" borderId="0" xfId="0" applyNumberFormat="1" applyFill="1" applyBorder="1"/>
    <xf numFmtId="187" fontId="10" fillId="3" borderId="0" xfId="0" applyNumberFormat="1" applyFont="1" applyFill="1" applyBorder="1"/>
    <xf numFmtId="0" fontId="10" fillId="3" borderId="0" xfId="0" applyNumberFormat="1" applyFont="1" applyFill="1" applyBorder="1"/>
    <xf numFmtId="48" fontId="0" fillId="3" borderId="0" xfId="1" applyNumberFormat="1" applyFont="1" applyFill="1" applyBorder="1"/>
    <xf numFmtId="187" fontId="10" fillId="3" borderId="6" xfId="0" applyNumberFormat="1" applyFont="1" applyFill="1" applyBorder="1"/>
    <xf numFmtId="2" fontId="10" fillId="3" borderId="6" xfId="0" applyNumberFormat="1" applyFont="1" applyFill="1" applyBorder="1"/>
    <xf numFmtId="0" fontId="10" fillId="3" borderId="7" xfId="0" applyNumberFormat="1" applyFont="1" applyFill="1" applyBorder="1"/>
    <xf numFmtId="1" fontId="15" fillId="3" borderId="0" xfId="0" applyNumberFormat="1" applyFont="1" applyFill="1" applyBorder="1"/>
    <xf numFmtId="173" fontId="0" fillId="3" borderId="0" xfId="1" applyNumberFormat="1" applyFont="1" applyFill="1" applyBorder="1"/>
    <xf numFmtId="1" fontId="15" fillId="3" borderId="8" xfId="0" applyNumberFormat="1" applyFont="1" applyFill="1" applyBorder="1"/>
    <xf numFmtId="3" fontId="10" fillId="3" borderId="0" xfId="0" applyNumberFormat="1" applyFont="1" applyFill="1" applyBorder="1"/>
    <xf numFmtId="3" fontId="10" fillId="3" borderId="9" xfId="0" applyNumberFormat="1" applyFont="1" applyFill="1" applyBorder="1"/>
    <xf numFmtId="3" fontId="10" fillId="3" borderId="6" xfId="0" applyNumberFormat="1" applyFont="1" applyFill="1" applyBorder="1"/>
    <xf numFmtId="4" fontId="10" fillId="3" borderId="0" xfId="0" applyNumberFormat="1" applyFont="1" applyFill="1" applyBorder="1"/>
    <xf numFmtId="4" fontId="10" fillId="3" borderId="6" xfId="0" applyNumberFormat="1" applyFont="1" applyFill="1" applyBorder="1"/>
    <xf numFmtId="0" fontId="11" fillId="3" borderId="0" xfId="0" applyFont="1" applyFill="1" applyBorder="1"/>
    <xf numFmtId="0" fontId="5" fillId="3" borderId="0" xfId="0" applyFont="1" applyFill="1" applyBorder="1"/>
    <xf numFmtId="178" fontId="0" fillId="3" borderId="0" xfId="1" applyNumberFormat="1" applyFont="1" applyFill="1" applyBorder="1"/>
    <xf numFmtId="0" fontId="5" fillId="3" borderId="5" xfId="0" applyFont="1" applyFill="1" applyBorder="1"/>
    <xf numFmtId="0" fontId="13" fillId="3" borderId="4" xfId="0" applyFont="1" applyFill="1" applyBorder="1"/>
    <xf numFmtId="0" fontId="0" fillId="3" borderId="0" xfId="0" applyFill="1" applyBorder="1" applyProtection="1">
      <protection locked="0"/>
    </xf>
    <xf numFmtId="0" fontId="11" fillId="3" borderId="4" xfId="0" applyFont="1" applyFill="1" applyBorder="1"/>
    <xf numFmtId="1" fontId="14" fillId="3" borderId="0" xfId="0" applyNumberFormat="1" applyFont="1" applyFill="1" applyBorder="1"/>
    <xf numFmtId="1" fontId="17" fillId="3" borderId="0" xfId="0" applyNumberFormat="1" applyFont="1" applyFill="1" applyBorder="1"/>
    <xf numFmtId="14" fontId="11" fillId="3" borderId="0" xfId="0" applyNumberFormat="1" applyFont="1" applyFill="1" applyBorder="1"/>
    <xf numFmtId="166" fontId="11" fillId="3" borderId="0" xfId="0" applyNumberFormat="1" applyFont="1" applyFill="1" applyBorder="1"/>
    <xf numFmtId="1" fontId="11" fillId="3" borderId="0" xfId="0" applyNumberFormat="1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027027027027029E-2"/>
          <c:y val="8.7720801137629145E-2"/>
          <c:w val="0.78696343402225755"/>
          <c:h val="0.52632480682577487"/>
        </c:manualLayout>
      </c:layout>
      <c:barChart>
        <c:barDir val="bar"/>
        <c:grouping val="stacked"/>
        <c:ser>
          <c:idx val="0"/>
          <c:order val="0"/>
          <c:tx>
            <c:strRef>
              <c:f>Sheet1!$A$26</c:f>
              <c:strCache>
                <c:ptCount val="1"/>
                <c:pt idx="0">
                  <c:v>Time Completed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Sheet1!$B$26</c:f>
              <c:numCache>
                <c:formatCode>0</c:formatCode>
                <c:ptCount val="1"/>
                <c:pt idx="0">
                  <c:v>9532.7549395833339</c:v>
                </c:pt>
              </c:numCache>
            </c:numRef>
          </c:val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Time Left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Sheet1!$B$27</c:f>
              <c:numCache>
                <c:formatCode>0</c:formatCode>
                <c:ptCount val="1"/>
                <c:pt idx="0">
                  <c:v>-2226.7549395833339</c:v>
                </c:pt>
              </c:numCache>
            </c:numRef>
          </c:val>
        </c:ser>
        <c:overlap val="100"/>
        <c:axId val="67887488"/>
        <c:axId val="67889024"/>
      </c:barChart>
      <c:catAx>
        <c:axId val="67887488"/>
        <c:scaling>
          <c:orientation val="minMax"/>
        </c:scaling>
        <c:axPos val="l"/>
        <c:majorTickMark val="none"/>
        <c:tickLblPos val="none"/>
        <c:spPr>
          <a:ln w="9525">
            <a:noFill/>
          </a:ln>
        </c:spPr>
        <c:crossAx val="67889024"/>
        <c:crossesAt val="0"/>
        <c:lblAlgn val="ctr"/>
        <c:lblOffset val="100"/>
        <c:tickMarkSkip val="1"/>
      </c:catAx>
      <c:valAx>
        <c:axId val="67889024"/>
        <c:scaling>
          <c:orientation val="minMax"/>
          <c:min val="0"/>
        </c:scaling>
        <c:axPos val="b"/>
        <c:numFmt formatCode="0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Garmond (W1)"/>
                <a:ea typeface="Garmond (W1)"/>
                <a:cs typeface="Garmond (W1)"/>
              </a:defRPr>
            </a:pPr>
            <a:endParaRPr lang="en-US"/>
          </a:p>
        </c:txPr>
        <c:crossAx val="67887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27503974562803"/>
          <c:y val="0.2456182431853616"/>
          <c:w val="0.11764705882352941"/>
          <c:h val="0.473692326143197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Garmond (W1)"/>
              <a:ea typeface="Garmond (W1)"/>
              <a:cs typeface="Garmond (W1)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"/>
          <c:y val="0.29838827175321225"/>
          <c:w val="0.17229729729729729"/>
          <c:h val="0.41129194214631959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1.3197843512804137E-2"/>
                  <c:y val="-0.18276946246423731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Percent val="1"/>
          </c:dLbls>
          <c:cat>
            <c:strRef>
              <c:f>Sheet1!$A$25:$A$27</c:f>
              <c:strCache>
                <c:ptCount val="3"/>
                <c:pt idx="0">
                  <c:v>Days not Enlisted</c:v>
                </c:pt>
                <c:pt idx="1">
                  <c:v>Time Completed</c:v>
                </c:pt>
                <c:pt idx="2">
                  <c:v>Time Left</c:v>
                </c:pt>
              </c:strCache>
            </c:strRef>
          </c:cat>
          <c:val>
            <c:numRef>
              <c:f>Sheet1!$B$25:$B$27</c:f>
              <c:numCache>
                <c:formatCode>0</c:formatCode>
                <c:ptCount val="3"/>
                <c:pt idx="0">
                  <c:v>8275</c:v>
                </c:pt>
                <c:pt idx="1">
                  <c:v>9532.7549395833339</c:v>
                </c:pt>
                <c:pt idx="2">
                  <c:v>-2226.7549395833339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78378378378377"/>
          <c:y val="9.6774574622663423E-2"/>
          <c:w val="0.3141891891891892"/>
          <c:h val="0.806454788522195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4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0</xdr:rowOff>
    </xdr:from>
    <xdr:to>
      <xdr:col>8</xdr:col>
      <xdr:colOff>447675</xdr:colOff>
      <xdr:row>6</xdr:row>
      <xdr:rowOff>19050</xdr:rowOff>
    </xdr:to>
    <xdr:pic>
      <xdr:nvPicPr>
        <xdr:cNvPr id="1037" name="Picture 13" descr="PE01981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0"/>
          <a:ext cx="1038225" cy="10668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15</xdr:row>
      <xdr:rowOff>28575</xdr:rowOff>
    </xdr:from>
    <xdr:to>
      <xdr:col>6</xdr:col>
      <xdr:colOff>962025</xdr:colOff>
      <xdr:row>18</xdr:row>
      <xdr:rowOff>85725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8</xdr:row>
      <xdr:rowOff>47625</xdr:rowOff>
    </xdr:from>
    <xdr:to>
      <xdr:col>6</xdr:col>
      <xdr:colOff>952500</xdr:colOff>
      <xdr:row>14</xdr:row>
      <xdr:rowOff>161925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304800</xdr:colOff>
      <xdr:row>18</xdr:row>
      <xdr:rowOff>57150</xdr:rowOff>
    </xdr:from>
    <xdr:to>
      <xdr:col>8</xdr:col>
      <xdr:colOff>628650</xdr:colOff>
      <xdr:row>27</xdr:row>
      <xdr:rowOff>28575</xdr:rowOff>
    </xdr:to>
    <xdr:pic>
      <xdr:nvPicPr>
        <xdr:cNvPr id="1036" name="Picture 12" descr="BD06152_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62700" y="3152775"/>
          <a:ext cx="1343025" cy="1771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Normal="100" workbookViewId="0">
      <selection activeCell="C21" sqref="C21"/>
    </sheetView>
  </sheetViews>
  <sheetFormatPr defaultRowHeight="12.75"/>
  <cols>
    <col min="2" max="2" width="21.42578125" customWidth="1"/>
    <col min="3" max="3" width="16.85546875" customWidth="1"/>
    <col min="6" max="6" width="10.28515625" customWidth="1"/>
    <col min="7" max="7" width="14.85546875" customWidth="1"/>
    <col min="8" max="8" width="15.28515625" customWidth="1"/>
    <col min="9" max="9" width="16" bestFit="1" customWidth="1"/>
  </cols>
  <sheetData>
    <row r="1" spans="1:9" ht="15.75">
      <c r="A1" s="5" t="s">
        <v>26</v>
      </c>
      <c r="B1" s="6"/>
      <c r="C1" s="6"/>
      <c r="D1" s="6"/>
      <c r="E1" s="6"/>
      <c r="F1" s="7" t="s">
        <v>0</v>
      </c>
      <c r="G1" s="8">
        <f ca="1">NOW()</f>
        <v>40912.754939583334</v>
      </c>
      <c r="H1" s="9"/>
      <c r="I1" s="10"/>
    </row>
    <row r="2" spans="1:9">
      <c r="A2" s="11" t="s">
        <v>1</v>
      </c>
      <c r="B2" s="12"/>
      <c r="C2" s="12"/>
      <c r="D2" s="12"/>
      <c r="E2" s="13" t="s">
        <v>2</v>
      </c>
      <c r="F2" s="12"/>
      <c r="G2" s="12"/>
      <c r="H2" s="12"/>
      <c r="I2" s="14"/>
    </row>
    <row r="3" spans="1:9" ht="13.5">
      <c r="A3" s="15" t="s">
        <v>3</v>
      </c>
      <c r="B3" s="16"/>
      <c r="C3" s="17">
        <v>23105</v>
      </c>
      <c r="D3" s="12"/>
      <c r="E3" s="18" t="s">
        <v>4</v>
      </c>
      <c r="F3" s="12"/>
      <c r="G3" s="19">
        <f ca="1">TODAY()-C4</f>
        <v>9532</v>
      </c>
      <c r="H3" s="12"/>
      <c r="I3" s="14"/>
    </row>
    <row r="4" spans="1:9" ht="13.5">
      <c r="A4" s="15" t="s">
        <v>5</v>
      </c>
      <c r="B4" s="16"/>
      <c r="C4" s="20">
        <v>31380</v>
      </c>
      <c r="D4" s="12"/>
      <c r="E4" s="18" t="s">
        <v>27</v>
      </c>
      <c r="F4" s="12"/>
      <c r="G4" s="21">
        <f ca="1">C5-TODAY()</f>
        <v>-2226</v>
      </c>
      <c r="H4" s="12"/>
      <c r="I4" s="14"/>
    </row>
    <row r="5" spans="1:9" ht="13.5">
      <c r="A5" s="15" t="s">
        <v>33</v>
      </c>
      <c r="B5" s="16"/>
      <c r="C5" s="20">
        <v>38686</v>
      </c>
      <c r="D5" s="12"/>
      <c r="E5" s="18" t="s">
        <v>6</v>
      </c>
      <c r="F5" s="12"/>
      <c r="G5" s="22">
        <f ca="1">B26/B29</f>
        <v>0.53530744269897423</v>
      </c>
      <c r="H5" s="12"/>
      <c r="I5" s="14"/>
    </row>
    <row r="6" spans="1:9" ht="13.5">
      <c r="A6" s="23" t="s">
        <v>37</v>
      </c>
      <c r="B6" s="12"/>
      <c r="C6" s="20">
        <f>C5-G25-G26-G27</f>
        <v>38606</v>
      </c>
      <c r="D6" s="12"/>
      <c r="E6" s="18" t="s">
        <v>7</v>
      </c>
      <c r="F6" s="12"/>
      <c r="G6" s="22">
        <f>B28/(C5-C3)</f>
        <v>0.46890443488864642</v>
      </c>
      <c r="H6" s="12"/>
      <c r="I6" s="14"/>
    </row>
    <row r="7" spans="1:9">
      <c r="A7" s="11" t="s">
        <v>8</v>
      </c>
      <c r="B7" s="12"/>
      <c r="C7" s="12"/>
      <c r="D7" s="12"/>
      <c r="E7" s="12"/>
      <c r="F7" s="12"/>
      <c r="G7" s="12"/>
      <c r="H7" s="13" t="s">
        <v>8</v>
      </c>
      <c r="I7" s="24" t="s">
        <v>29</v>
      </c>
    </row>
    <row r="8" spans="1:9">
      <c r="A8" s="23"/>
      <c r="B8" s="25" t="s">
        <v>9</v>
      </c>
      <c r="C8" s="25" t="s">
        <v>31</v>
      </c>
      <c r="D8" s="12"/>
      <c r="E8" s="26"/>
      <c r="F8" s="12"/>
      <c r="G8" s="27"/>
      <c r="H8" s="12"/>
      <c r="I8" s="14"/>
    </row>
    <row r="9" spans="1:9" ht="13.5">
      <c r="A9" s="15" t="s">
        <v>10</v>
      </c>
      <c r="B9" s="28">
        <f ca="1">(C5-NOW())/365</f>
        <v>-6.1006984646118738</v>
      </c>
      <c r="C9" s="29">
        <f>ROUND((C5-C4)/365,0)</f>
        <v>20</v>
      </c>
      <c r="D9" s="12"/>
      <c r="E9" s="26"/>
      <c r="F9" s="12"/>
      <c r="G9" s="30"/>
      <c r="H9" s="18" t="s">
        <v>10</v>
      </c>
      <c r="I9" s="31">
        <f ca="1">(C5-NOW())/365</f>
        <v>-6.1006984646118738</v>
      </c>
    </row>
    <row r="10" spans="1:9" ht="13.5">
      <c r="A10" s="15" t="s">
        <v>11</v>
      </c>
      <c r="B10" s="21">
        <f ca="1">(C5-NOW())/30</f>
        <v>-74.225164652777792</v>
      </c>
      <c r="C10" s="29">
        <f>ROUND((C5-C4)/30,0)</f>
        <v>244</v>
      </c>
      <c r="D10" s="12"/>
      <c r="E10" s="12"/>
      <c r="F10" s="12"/>
      <c r="G10" s="12"/>
      <c r="H10" s="18" t="s">
        <v>11</v>
      </c>
      <c r="I10" s="32">
        <f ca="1">(C5-NOW())/30</f>
        <v>-74.225164652777792</v>
      </c>
    </row>
    <row r="11" spans="1:9" ht="14.25" thickBot="1">
      <c r="A11" s="15" t="s">
        <v>12</v>
      </c>
      <c r="B11" s="29">
        <f ca="1">ROUND((C5-NOW())/7,0)</f>
        <v>-318</v>
      </c>
      <c r="C11" s="29">
        <f>ROUND((C5-C4)/7,0)</f>
        <v>1044</v>
      </c>
      <c r="D11" s="12"/>
      <c r="E11" s="12"/>
      <c r="F11" s="12"/>
      <c r="G11" s="12"/>
      <c r="H11" s="18" t="s">
        <v>12</v>
      </c>
      <c r="I11" s="33">
        <f ca="1">ROUND((C5-NOW())/7,0)</f>
        <v>-318</v>
      </c>
    </row>
    <row r="12" spans="1:9" ht="15" thickTop="1" thickBot="1">
      <c r="A12" s="15" t="s">
        <v>13</v>
      </c>
      <c r="B12" s="34">
        <f ca="1">((C5-NOW()))</f>
        <v>-2226.7549395833339</v>
      </c>
      <c r="C12" s="29">
        <f>ROUND(C5-C4,)</f>
        <v>7306</v>
      </c>
      <c r="D12" s="12"/>
      <c r="E12" s="12"/>
      <c r="F12" s="35"/>
      <c r="G12" s="12"/>
      <c r="H12" s="18" t="s">
        <v>13</v>
      </c>
      <c r="I12" s="36">
        <f ca="1">((C5-NOW()))</f>
        <v>-2226.7549395833339</v>
      </c>
    </row>
    <row r="13" spans="1:9" ht="14.25" thickTop="1">
      <c r="A13" s="15" t="s">
        <v>14</v>
      </c>
      <c r="B13" s="37">
        <f ca="1">ROUND(((C5-NOW())*24)+16,0)</f>
        <v>-53426</v>
      </c>
      <c r="C13" s="37">
        <f>(C12*24)+16</f>
        <v>175360</v>
      </c>
      <c r="D13" s="12"/>
      <c r="E13" s="12"/>
      <c r="F13" s="35"/>
      <c r="G13" s="12"/>
      <c r="H13" s="18" t="s">
        <v>14</v>
      </c>
      <c r="I13" s="38">
        <f ca="1">ROUND(((C5-NOW())*24)+16,0)</f>
        <v>-53426</v>
      </c>
    </row>
    <row r="14" spans="1:9" ht="13.5">
      <c r="A14" s="15" t="s">
        <v>15</v>
      </c>
      <c r="B14" s="37">
        <f ca="1">ROUND(((C5-NOW())*24*60)+16,0)</f>
        <v>-3206511</v>
      </c>
      <c r="C14" s="37">
        <f>(C13*60)</f>
        <v>10521600</v>
      </c>
      <c r="D14" s="12"/>
      <c r="E14" s="12"/>
      <c r="F14" s="12"/>
      <c r="G14" s="12"/>
      <c r="H14" s="18" t="s">
        <v>15</v>
      </c>
      <c r="I14" s="39">
        <f ca="1">ROUND(((C5-NOW())*24*60)+16,0)</f>
        <v>-3206511</v>
      </c>
    </row>
    <row r="15" spans="1:9" ht="13.5">
      <c r="A15" s="15" t="s">
        <v>16</v>
      </c>
      <c r="B15" s="40">
        <f ca="1">((C5-NOW())*24*60*60)+160</f>
        <v>-192391466.78000006</v>
      </c>
      <c r="C15" s="37">
        <f>C14*60</f>
        <v>631296000</v>
      </c>
      <c r="D15" s="12"/>
      <c r="E15" s="12"/>
      <c r="F15" s="12"/>
      <c r="G15" s="12"/>
      <c r="H15" s="18" t="s">
        <v>16</v>
      </c>
      <c r="I15" s="41">
        <f ca="1">((C5-NOW())*24*60*60)+160</f>
        <v>-192391466.78000006</v>
      </c>
    </row>
    <row r="16" spans="1:9">
      <c r="A16" s="23"/>
      <c r="B16" s="12"/>
      <c r="C16" s="42"/>
      <c r="D16" s="43"/>
      <c r="E16" s="12"/>
      <c r="F16" s="44"/>
      <c r="G16" s="12"/>
      <c r="H16" s="12"/>
      <c r="I16" s="14"/>
    </row>
    <row r="17" spans="1:9">
      <c r="A17" s="23"/>
      <c r="B17" s="12"/>
      <c r="C17" s="12"/>
      <c r="D17" s="43"/>
      <c r="E17" s="43"/>
      <c r="F17" s="43"/>
      <c r="G17" s="43"/>
      <c r="H17" s="43"/>
      <c r="I17" s="45"/>
    </row>
    <row r="18" spans="1:9">
      <c r="A18" s="23"/>
      <c r="B18" s="12"/>
      <c r="C18" s="12"/>
      <c r="D18" s="43"/>
      <c r="E18" s="43"/>
      <c r="F18" s="43"/>
      <c r="G18" s="43"/>
      <c r="H18" s="43"/>
      <c r="I18" s="45"/>
    </row>
    <row r="19" spans="1:9">
      <c r="A19" s="23"/>
      <c r="B19" s="12"/>
      <c r="C19" s="12"/>
      <c r="D19" s="43"/>
      <c r="E19" s="43"/>
      <c r="F19" s="43"/>
      <c r="G19" s="43"/>
      <c r="H19" s="43"/>
      <c r="I19" s="45"/>
    </row>
    <row r="20" spans="1:9">
      <c r="A20" s="46" t="s">
        <v>25</v>
      </c>
      <c r="B20" s="12"/>
      <c r="C20" s="47"/>
      <c r="D20" s="43"/>
      <c r="E20" s="43"/>
      <c r="F20" s="43"/>
      <c r="G20" s="43"/>
      <c r="H20" s="43"/>
      <c r="I20" s="45"/>
    </row>
    <row r="21" spans="1:9" ht="26.25">
      <c r="A21" s="48" t="s">
        <v>17</v>
      </c>
      <c r="B21" s="42"/>
      <c r="C21" s="12"/>
      <c r="D21" s="49" t="s">
        <v>32</v>
      </c>
      <c r="E21" s="43"/>
      <c r="F21" s="43"/>
      <c r="G21" s="50">
        <f ca="1">((C6-NOW()))</f>
        <v>-2306.7549395833339</v>
      </c>
      <c r="H21" s="43"/>
      <c r="I21" s="45"/>
    </row>
    <row r="22" spans="1:9" ht="26.25">
      <c r="A22" s="48" t="s">
        <v>30</v>
      </c>
      <c r="B22" s="42"/>
      <c r="C22" s="12"/>
      <c r="D22" s="49" t="s">
        <v>28</v>
      </c>
      <c r="E22" s="43"/>
      <c r="F22" s="43"/>
      <c r="G22" s="50">
        <f ca="1">G4</f>
        <v>-2226</v>
      </c>
      <c r="H22" s="43"/>
      <c r="I22" s="45"/>
    </row>
    <row r="23" spans="1:9">
      <c r="A23" s="48" t="s">
        <v>18</v>
      </c>
      <c r="B23" s="51">
        <f ca="1">TODAY()</f>
        <v>40912</v>
      </c>
      <c r="C23" s="12"/>
      <c r="D23" s="43"/>
      <c r="E23" s="43"/>
      <c r="F23" s="43"/>
      <c r="G23" s="43"/>
      <c r="H23" s="43"/>
      <c r="I23" s="45"/>
    </row>
    <row r="24" spans="1:9">
      <c r="A24" s="48" t="s">
        <v>19</v>
      </c>
      <c r="B24" s="52">
        <f ca="1">NOW()-TODAY()</f>
        <v>0.75493958333390765</v>
      </c>
      <c r="C24" s="42"/>
      <c r="D24" s="43"/>
      <c r="E24" s="43"/>
      <c r="F24" s="43"/>
      <c r="G24" s="43"/>
      <c r="H24" s="43"/>
      <c r="I24" s="45"/>
    </row>
    <row r="25" spans="1:9">
      <c r="A25" s="48" t="s">
        <v>20</v>
      </c>
      <c r="B25" s="53">
        <f ca="1">(NOW()-C3)-(NOW()-C4)</f>
        <v>8275</v>
      </c>
      <c r="C25" s="42"/>
      <c r="D25" s="43" t="s">
        <v>34</v>
      </c>
      <c r="E25" s="43"/>
      <c r="F25" s="43"/>
      <c r="G25" s="43">
        <v>10</v>
      </c>
      <c r="H25" s="43"/>
      <c r="I25" s="45"/>
    </row>
    <row r="26" spans="1:9">
      <c r="A26" s="48" t="s">
        <v>21</v>
      </c>
      <c r="B26" s="53">
        <f ca="1">NOW()-C4</f>
        <v>9532.7549395833339</v>
      </c>
      <c r="C26" s="42"/>
      <c r="D26" s="43" t="s">
        <v>35</v>
      </c>
      <c r="E26" s="43"/>
      <c r="F26" s="43"/>
      <c r="G26" s="43">
        <v>10</v>
      </c>
      <c r="H26" s="43"/>
      <c r="I26" s="45"/>
    </row>
    <row r="27" spans="1:9">
      <c r="A27" s="48" t="s">
        <v>22</v>
      </c>
      <c r="B27" s="53">
        <f ca="1">C5-NOW()</f>
        <v>-2226.7549395833339</v>
      </c>
      <c r="C27" s="43"/>
      <c r="D27" s="43" t="s">
        <v>36</v>
      </c>
      <c r="E27" s="43"/>
      <c r="F27" s="43"/>
      <c r="G27" s="43">
        <v>60</v>
      </c>
      <c r="H27" s="43"/>
      <c r="I27" s="45"/>
    </row>
    <row r="28" spans="1:9">
      <c r="A28" s="48" t="s">
        <v>23</v>
      </c>
      <c r="B28" s="53">
        <f>C5-C4</f>
        <v>7306</v>
      </c>
      <c r="C28" s="43"/>
      <c r="D28" s="43"/>
      <c r="E28" s="43"/>
      <c r="F28" s="43"/>
      <c r="G28" s="43"/>
      <c r="H28" s="43"/>
      <c r="I28" s="45"/>
    </row>
    <row r="29" spans="1:9" ht="13.5" thickBot="1">
      <c r="A29" s="54" t="s">
        <v>24</v>
      </c>
      <c r="B29" s="55">
        <f ca="1">ROUND(NOW()-C3,)</f>
        <v>17808</v>
      </c>
      <c r="C29" s="55"/>
      <c r="D29" s="55"/>
      <c r="E29" s="55"/>
      <c r="F29" s="55"/>
      <c r="G29" s="55"/>
      <c r="H29" s="55"/>
      <c r="I29" s="56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2"/>
      <c r="B31" s="1"/>
      <c r="C31" s="3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4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D61" s="1"/>
      <c r="E61" s="1"/>
      <c r="F61" s="1"/>
      <c r="G61" s="1"/>
    </row>
  </sheetData>
  <phoneticPr fontId="12" type="noConversion"/>
  <printOptions horizontalCentered="1" verticalCentered="1" gridLines="1" gridLinesSet="0"/>
  <pageMargins left="0.91" right="0.94" top="1" bottom="1" header="0.5" footer="0.5"/>
  <pageSetup orientation="landscape" r:id="rId1"/>
  <headerFooter alignWithMargins="0">
    <oddHeader>&amp;C&amp;"Arial,Bold"&amp;12DAVID D. HAMBLETON</oddHeader>
  </headerFooter>
  <rowBreaks count="1" manualBreakCount="1">
    <brk id="31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EAOS Tracker</dc:title>
  <dc:subject>Shorttime</dc:subject>
  <dc:creator>Reactor Department</dc:creator>
  <cp:lastModifiedBy>ERSA</cp:lastModifiedBy>
  <cp:lastPrinted>2004-03-16T14:31:11Z</cp:lastPrinted>
  <dcterms:created xsi:type="dcterms:W3CDTF">1999-05-09T17:07:30Z</dcterms:created>
  <dcterms:modified xsi:type="dcterms:W3CDTF">2012-01-05T18:20:15Z</dcterms:modified>
</cp:coreProperties>
</file>